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GD\Klienten LK\WWV Group\COVID-19\"/>
    </mc:Choice>
  </mc:AlternateContent>
  <bookViews>
    <workbookView xWindow="0" yWindow="0" windowWidth="9180" windowHeight="4755"/>
  </bookViews>
  <sheets>
    <sheet name="Eingabefelder" sheetId="1" r:id="rId1"/>
    <sheet name="Auswertung" sheetId="2" r:id="rId2"/>
  </sheets>
  <definedNames>
    <definedName name="_xlnm.Print_Area" localSheetId="1">Auswertung!$A$1:$I$40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24" i="1" s="1"/>
  <c r="I32" i="2"/>
  <c r="F32" i="2"/>
  <c r="C19" i="1" l="1"/>
  <c r="C20" i="1"/>
  <c r="C21" i="1"/>
  <c r="C22" i="1"/>
  <c r="C23" i="1"/>
  <c r="C28" i="1"/>
  <c r="C12" i="1"/>
  <c r="E30" i="2" l="1"/>
  <c r="H30" i="2" l="1"/>
  <c r="G30" i="2"/>
  <c r="F30" i="2"/>
  <c r="D30" i="2"/>
  <c r="I30" i="2"/>
  <c r="D18" i="2"/>
  <c r="I20" i="2" l="1"/>
  <c r="H20" i="2"/>
  <c r="G20" i="2"/>
  <c r="F20" i="2"/>
  <c r="E20" i="2"/>
  <c r="D20" i="2"/>
  <c r="C36" i="2"/>
  <c r="E28" i="2"/>
  <c r="F28" i="2"/>
  <c r="G28" i="2"/>
  <c r="H28" i="2"/>
  <c r="I28" i="2"/>
  <c r="D28" i="2"/>
  <c r="E26" i="2"/>
  <c r="F26" i="2"/>
  <c r="G26" i="2"/>
  <c r="H26" i="2"/>
  <c r="I26" i="2"/>
  <c r="D26" i="2"/>
  <c r="I18" i="2"/>
  <c r="H18" i="2"/>
  <c r="F18" i="2"/>
  <c r="E18" i="2"/>
  <c r="G18" i="2" s="1"/>
  <c r="I14" i="2"/>
  <c r="I16" i="2" s="1"/>
  <c r="H14" i="2"/>
  <c r="H16" i="2" s="1"/>
  <c r="G14" i="2"/>
  <c r="G16" i="2" s="1"/>
  <c r="F14" i="2"/>
  <c r="F16" i="2" s="1"/>
  <c r="E14" i="2"/>
  <c r="E16" i="2" s="1"/>
  <c r="D14" i="2"/>
  <c r="D16" i="2" s="1"/>
  <c r="A11" i="2"/>
  <c r="D39" i="1"/>
  <c r="D40" i="1"/>
  <c r="D41" i="1"/>
  <c r="D42" i="1"/>
  <c r="D38" i="1"/>
  <c r="C37" i="2" l="1"/>
  <c r="F24" i="2"/>
  <c r="F34" i="2" s="1"/>
  <c r="E24" i="2"/>
  <c r="E34" i="2" s="1"/>
  <c r="G24" i="2"/>
  <c r="G34" i="2" s="1"/>
  <c r="I24" i="2"/>
  <c r="I34" i="2" s="1"/>
  <c r="D24" i="2"/>
  <c r="D34" i="2" s="1"/>
  <c r="H24" i="2"/>
  <c r="H34" i="2" s="1"/>
  <c r="D36" i="2" l="1"/>
  <c r="E36" i="2" s="1"/>
  <c r="F36" i="2" s="1"/>
  <c r="D37" i="2"/>
  <c r="E37" i="2" s="1"/>
  <c r="F37" i="2" s="1"/>
  <c r="G37" i="2" s="1"/>
  <c r="H37" i="2" s="1"/>
  <c r="I37" i="2" s="1"/>
  <c r="D40" i="2" s="1"/>
  <c r="G36" i="2" l="1"/>
  <c r="H36" i="2" s="1"/>
  <c r="I36" i="2" s="1"/>
</calcChain>
</file>

<file path=xl/comments1.xml><?xml version="1.0" encoding="utf-8"?>
<comments xmlns="http://schemas.openxmlformats.org/spreadsheetml/2006/main">
  <authors>
    <author>wgd003</author>
  </authors>
  <commentList>
    <comment ref="C13" authorId="0" shapeId="0">
      <text>
        <r>
          <rPr>
            <b/>
            <sz val="9"/>
            <color indexed="81"/>
            <rFont val="Segoe UI"/>
            <family val="2"/>
          </rPr>
          <t>aufgrund von Lagerentnahmen, Incourcing, mögliches Einsparungspotential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16" authorId="0" shapeId="0">
      <text>
        <r>
          <rPr>
            <b/>
            <sz val="9"/>
            <color indexed="81"/>
            <rFont val="Segoe UI"/>
            <family val="2"/>
          </rPr>
          <t xml:space="preserve">Wieviel verdienen im Durschnschnitt Ihre MA monatliche Brutto (= ohne Lohnnebenkosten)?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<sst xmlns="http://schemas.openxmlformats.org/spreadsheetml/2006/main" count="88" uniqueCount="78">
  <si>
    <t>Eingabe der Parameter und Daten Ihres Unternehmens</t>
  </si>
  <si>
    <t>Umsatz</t>
  </si>
  <si>
    <t>in EUR</t>
  </si>
  <si>
    <t>in EUR - Werte VJ (2019)</t>
  </si>
  <si>
    <t>Wareneinkauf/Fremdleistungen</t>
  </si>
  <si>
    <t>Personalkosten inkl. LNK</t>
  </si>
  <si>
    <t xml:space="preserve">in % </t>
  </si>
  <si>
    <t>in % des Umsatzes/Betriebsl. 2019</t>
  </si>
  <si>
    <t>b) PK gesamt Februar</t>
  </si>
  <si>
    <t>in EUR - Werte IST (2020)</t>
  </si>
  <si>
    <t>in %</t>
  </si>
  <si>
    <t>errechn. Anz. (Mittelwert)</t>
  </si>
  <si>
    <t>Einsparungspotential in %</t>
  </si>
  <si>
    <t>Sonstiger Aufwand (ohne Leasing)</t>
  </si>
  <si>
    <t>Leasingaufwand (pro Monat)</t>
  </si>
  <si>
    <t>Kredittilgungen (pro Monat)</t>
  </si>
  <si>
    <t>Bank 1</t>
  </si>
  <si>
    <t>Bank 2</t>
  </si>
  <si>
    <t>Bank 3</t>
  </si>
  <si>
    <t>Bank 4</t>
  </si>
  <si>
    <t>Bank 5</t>
  </si>
  <si>
    <t>Kontokorrentkonten</t>
  </si>
  <si>
    <t>Stand 28.02.2020</t>
  </si>
  <si>
    <t>Freier Rahmen</t>
  </si>
  <si>
    <t>Reduktion in %</t>
  </si>
  <si>
    <t>Alle Angaben in EURO</t>
  </si>
  <si>
    <t>Alle Angabe in %</t>
  </si>
  <si>
    <t>Errechnete Werte</t>
  </si>
  <si>
    <t>März</t>
  </si>
  <si>
    <t>April</t>
  </si>
  <si>
    <t>Mai</t>
  </si>
  <si>
    <t xml:space="preserve"> Juni</t>
  </si>
  <si>
    <t>Februar</t>
  </si>
  <si>
    <t xml:space="preserve">Juli </t>
  </si>
  <si>
    <t>August</t>
  </si>
  <si>
    <t>Umsatzerlöse</t>
  </si>
  <si>
    <t>Material/Fremdleistungen</t>
  </si>
  <si>
    <t>Personalkosten</t>
  </si>
  <si>
    <t xml:space="preserve">Personaleinsparung </t>
  </si>
  <si>
    <t>im März</t>
  </si>
  <si>
    <t>im April</t>
  </si>
  <si>
    <t>im Mai</t>
  </si>
  <si>
    <t>im Juni</t>
  </si>
  <si>
    <t>im Juli</t>
  </si>
  <si>
    <t>im August</t>
  </si>
  <si>
    <t>Sonstiger Aufwand</t>
  </si>
  <si>
    <t>ohne Leasingaufwand</t>
  </si>
  <si>
    <t>Deckungsbeitrag vor Finanzierungsaufwendungen</t>
  </si>
  <si>
    <t>Leasingaufwendungen</t>
  </si>
  <si>
    <t>Kredittilgungen inkl. Zinsen</t>
  </si>
  <si>
    <t xml:space="preserve">CASH FLOW </t>
  </si>
  <si>
    <t>Summe Kontostände</t>
  </si>
  <si>
    <t>Freie Liquidität</t>
  </si>
  <si>
    <t>inkl. Zinsen (Pauschalraten)</t>
  </si>
  <si>
    <t>Lieferantenverbindlichkeiten</t>
  </si>
  <si>
    <t>Summe aller Lieferantenverb.</t>
  </si>
  <si>
    <t>Voraussichtliche Aufteilung auf</t>
  </si>
  <si>
    <t>Monate</t>
  </si>
  <si>
    <t>Finanzierungsbedarf mit 25 % Reserve</t>
  </si>
  <si>
    <t>Mitarbeiteranzahl aufgrund der Einsparungen</t>
  </si>
  <si>
    <t>Angabe der prozentuellen Höhe der Reduktion</t>
  </si>
  <si>
    <t>KK-Rahmenhöhe gesamt</t>
  </si>
  <si>
    <t>a) Umsatz März 2019</t>
  </si>
  <si>
    <t>b) Umsatz April 2019</t>
  </si>
  <si>
    <t>c) Umsatz Mai 2019</t>
  </si>
  <si>
    <t>d) Umsatz Juni 2019</t>
  </si>
  <si>
    <t>e) Umsatz Juli 2019</t>
  </si>
  <si>
    <t>f) Umsatz August 2019</t>
  </si>
  <si>
    <t>erwarteter Umsatzrückgang 2020 in %</t>
  </si>
  <si>
    <t>Berechnung für Beipiel März: Umsatz (50.000 * 14 % )- 40 % Einsparungspotential</t>
  </si>
  <si>
    <t>Positionen wie Instandhaltung, Mieten, Gebühren, Versicherung, Beratung, Verwaltung, Werbung, KFZ-Aufwand, Telefon</t>
  </si>
  <si>
    <t>Musterfirma</t>
  </si>
  <si>
    <t>Finanzsamtsvorauszahlungen</t>
  </si>
  <si>
    <t>Einkommen-, Körperschaftsteuer</t>
  </si>
  <si>
    <t>Finanzamtsvorauszahlungen</t>
  </si>
  <si>
    <t>Herabsetz-ung um %</t>
  </si>
  <si>
    <t>durschnittliches Bruttogehalt</t>
  </si>
  <si>
    <t>Errechn. Anz. VZÄ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</si>
</sst>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Fill="1"/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" wrapText="1"/>
    </xf>
    <xf numFmtId="0" fontId="0" fillId="2" borderId="0" xfId="0" applyFill="1" applyProtection="1"/>
    <xf numFmtId="0" fontId="0" fillId="0" borderId="0" xfId="0" applyFill="1" applyProtection="1"/>
    <xf numFmtId="0" fontId="0" fillId="3" borderId="0" xfId="0" applyFill="1" applyProtection="1"/>
    <xf numFmtId="0" fontId="0" fillId="5" borderId="0" xfId="0" applyFill="1" applyAlignment="1" applyProtection="1">
      <alignment horizontal="left"/>
    </xf>
    <xf numFmtId="0" fontId="0" fillId="5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4" fontId="2" fillId="0" borderId="0" xfId="0" applyNumberFormat="1" applyFont="1" applyAlignment="1" applyProtection="1">
      <alignment horizontal="center" wrapText="1"/>
    </xf>
    <xf numFmtId="0" fontId="3" fillId="0" borderId="0" xfId="0" applyFont="1" applyProtection="1"/>
    <xf numFmtId="0" fontId="7" fillId="0" borderId="0" xfId="0" applyFont="1" applyFill="1" applyAlignment="1">
      <alignment horizontal="center"/>
    </xf>
    <xf numFmtId="0" fontId="8" fillId="0" borderId="0" xfId="0" applyFont="1" applyAlignment="1"/>
    <xf numFmtId="0" fontId="0" fillId="0" borderId="0" xfId="0" applyAlignment="1" applyProtection="1">
      <alignment horizontal="center"/>
    </xf>
    <xf numFmtId="3" fontId="0" fillId="4" borderId="1" xfId="0" applyNumberFormat="1" applyFont="1" applyFill="1" applyBorder="1" applyProtection="1">
      <protection locked="0"/>
    </xf>
    <xf numFmtId="3" fontId="0" fillId="5" borderId="1" xfId="0" applyNumberFormat="1" applyFill="1" applyBorder="1" applyAlignment="1" applyProtection="1">
      <alignment horizontal="center"/>
    </xf>
    <xf numFmtId="9" fontId="0" fillId="3" borderId="1" xfId="1" applyFont="1" applyFill="1" applyBorder="1" applyProtection="1">
      <protection locked="0"/>
    </xf>
    <xf numFmtId="2" fontId="0" fillId="5" borderId="1" xfId="0" applyNumberFormat="1" applyFill="1" applyBorder="1" applyAlignment="1" applyProtection="1">
      <alignment horizontal="center"/>
    </xf>
    <xf numFmtId="2" fontId="0" fillId="4" borderId="1" xfId="0" applyNumberFormat="1" applyFill="1" applyBorder="1" applyProtection="1">
      <protection locked="0"/>
    </xf>
    <xf numFmtId="3" fontId="0" fillId="4" borderId="1" xfId="0" applyNumberForma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0" fontId="0" fillId="0" borderId="1" xfId="0" applyBorder="1"/>
    <xf numFmtId="3" fontId="3" fillId="0" borderId="1" xfId="0" applyNumberFormat="1" applyFont="1" applyBorder="1"/>
    <xf numFmtId="3" fontId="3" fillId="5" borderId="1" xfId="0" applyNumberFormat="1" applyFont="1" applyFill="1" applyBorder="1"/>
    <xf numFmtId="0" fontId="4" fillId="5" borderId="1" xfId="0" applyFont="1" applyFill="1" applyBorder="1"/>
    <xf numFmtId="0" fontId="0" fillId="5" borderId="1" xfId="0" applyFill="1" applyBorder="1"/>
    <xf numFmtId="0" fontId="0" fillId="0" borderId="5" xfId="0" applyBorder="1"/>
    <xf numFmtId="3" fontId="5" fillId="0" borderId="5" xfId="0" applyNumberFormat="1" applyFont="1" applyBorder="1"/>
    <xf numFmtId="0" fontId="4" fillId="0" borderId="4" xfId="0" applyFont="1" applyBorder="1" applyAlignment="1">
      <alignment horizontal="center"/>
    </xf>
    <xf numFmtId="0" fontId="0" fillId="5" borderId="0" xfId="0" applyFill="1" applyProtection="1"/>
    <xf numFmtId="3" fontId="0" fillId="0" borderId="5" xfId="0" applyNumberFormat="1" applyBorder="1"/>
    <xf numFmtId="3" fontId="0" fillId="0" borderId="1" xfId="0" applyNumberFormat="1" applyBorder="1"/>
    <xf numFmtId="0" fontId="8" fillId="0" borderId="0" xfId="0" applyFont="1" applyAlignment="1"/>
    <xf numFmtId="0" fontId="0" fillId="0" borderId="0" xfId="0" applyFill="1" applyBorder="1" applyProtection="1"/>
    <xf numFmtId="0" fontId="2" fillId="0" borderId="0" xfId="0" applyFont="1" applyFill="1" applyBorder="1" applyProtection="1"/>
    <xf numFmtId="0" fontId="0" fillId="0" borderId="0" xfId="0" applyAlignment="1" applyProtection="1">
      <alignment horizontal="center" wrapText="1"/>
    </xf>
    <xf numFmtId="0" fontId="2" fillId="6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3" fontId="4" fillId="5" borderId="2" xfId="0" applyNumberFormat="1" applyFont="1" applyFill="1" applyBorder="1" applyAlignment="1"/>
    <xf numFmtId="0" fontId="9" fillId="0" borderId="3" xfId="0" applyFont="1" applyBorder="1" applyAlignment="1"/>
    <xf numFmtId="0" fontId="8" fillId="0" borderId="1" xfId="0" applyFont="1" applyBorder="1" applyAlignment="1"/>
    <xf numFmtId="0" fontId="8" fillId="0" borderId="2" xfId="0" applyFont="1" applyBorder="1" applyAlignment="1"/>
    <xf numFmtId="0" fontId="6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8" fillId="0" borderId="0" xfId="0" applyFont="1" applyAlignment="1"/>
    <xf numFmtId="0" fontId="0" fillId="0" borderId="0" xfId="0" applyAlignment="1"/>
    <xf numFmtId="0" fontId="0" fillId="0" borderId="6" xfId="0" applyBorder="1" applyAlignme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0</xdr:rowOff>
    </xdr:from>
    <xdr:to>
      <xdr:col>8</xdr:col>
      <xdr:colOff>523875</xdr:colOff>
      <xdr:row>9</xdr:row>
      <xdr:rowOff>59619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0"/>
          <a:ext cx="8077200" cy="17741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8575"/>
  <sheetViews>
    <sheetView tabSelected="1" zoomScale="140" zoomScaleNormal="140" workbookViewId="0">
      <selection activeCell="B4" sqref="B4"/>
    </sheetView>
  </sheetViews>
  <sheetFormatPr baseColWidth="10" defaultRowHeight="15" x14ac:dyDescent="0.25"/>
  <cols>
    <col min="1" max="1" width="31.28515625" style="3" customWidth="1"/>
    <col min="2" max="2" width="11.42578125" style="3"/>
    <col min="3" max="3" width="15.140625" style="3" customWidth="1"/>
    <col min="4" max="4" width="12.140625" style="3" customWidth="1"/>
    <col min="5" max="16384" width="11.42578125" style="3"/>
  </cols>
  <sheetData>
    <row r="1" spans="1:9" ht="15.75" x14ac:dyDescent="0.25">
      <c r="A1" s="13" t="s">
        <v>0</v>
      </c>
      <c r="D1" s="39" t="s">
        <v>71</v>
      </c>
      <c r="E1" s="40"/>
      <c r="F1" s="40"/>
      <c r="G1" s="40"/>
      <c r="H1" s="40"/>
      <c r="I1" s="40"/>
    </row>
    <row r="3" spans="1:9" ht="45" x14ac:dyDescent="0.25">
      <c r="A3" s="2" t="s">
        <v>1</v>
      </c>
      <c r="B3" s="4" t="s">
        <v>3</v>
      </c>
      <c r="C3" s="4" t="s">
        <v>68</v>
      </c>
    </row>
    <row r="4" spans="1:9" x14ac:dyDescent="0.25">
      <c r="A4" s="3" t="s">
        <v>62</v>
      </c>
      <c r="B4" s="23">
        <v>700000</v>
      </c>
      <c r="C4" s="19">
        <v>0.25</v>
      </c>
      <c r="E4" s="5" t="s">
        <v>25</v>
      </c>
      <c r="F4" s="5"/>
      <c r="G4" s="6"/>
      <c r="H4" s="6"/>
    </row>
    <row r="5" spans="1:9" x14ac:dyDescent="0.25">
      <c r="A5" s="3" t="s">
        <v>63</v>
      </c>
      <c r="B5" s="23">
        <v>540000</v>
      </c>
      <c r="C5" s="19">
        <v>0.35</v>
      </c>
      <c r="E5" s="7" t="s">
        <v>26</v>
      </c>
      <c r="F5" s="7"/>
      <c r="G5" s="6"/>
      <c r="H5" s="6"/>
    </row>
    <row r="6" spans="1:9" x14ac:dyDescent="0.25">
      <c r="A6" s="3" t="s">
        <v>64</v>
      </c>
      <c r="B6" s="23">
        <v>560000</v>
      </c>
      <c r="C6" s="19">
        <v>0.5</v>
      </c>
      <c r="E6" s="8" t="s">
        <v>27</v>
      </c>
      <c r="F6" s="9"/>
      <c r="G6" s="10"/>
      <c r="H6" s="10"/>
    </row>
    <row r="7" spans="1:9" x14ac:dyDescent="0.25">
      <c r="A7" s="3" t="s">
        <v>65</v>
      </c>
      <c r="B7" s="23">
        <v>520000</v>
      </c>
      <c r="C7" s="19">
        <v>0.5</v>
      </c>
    </row>
    <row r="8" spans="1:9" x14ac:dyDescent="0.25">
      <c r="A8" s="3" t="s">
        <v>66</v>
      </c>
      <c r="B8" s="23">
        <v>500000</v>
      </c>
      <c r="C8" s="19">
        <v>0.5</v>
      </c>
    </row>
    <row r="9" spans="1:9" x14ac:dyDescent="0.25">
      <c r="A9" s="3" t="s">
        <v>67</v>
      </c>
      <c r="B9" s="23">
        <v>480000</v>
      </c>
      <c r="C9" s="19">
        <v>0.3</v>
      </c>
    </row>
    <row r="11" spans="1:9" x14ac:dyDescent="0.25">
      <c r="A11" s="2" t="s">
        <v>4</v>
      </c>
      <c r="B11" s="2"/>
      <c r="C11" s="11" t="s">
        <v>6</v>
      </c>
    </row>
    <row r="12" spans="1:9" x14ac:dyDescent="0.25">
      <c r="A12" s="3" t="s">
        <v>7</v>
      </c>
      <c r="C12" s="19">
        <f>2902378/(6755000-70000)</f>
        <v>0.43416275243081526</v>
      </c>
    </row>
    <row r="13" spans="1:9" x14ac:dyDescent="0.25">
      <c r="A13" s="3" t="s">
        <v>12</v>
      </c>
      <c r="C13" s="19">
        <v>0.05</v>
      </c>
    </row>
    <row r="15" spans="1:9" ht="45" x14ac:dyDescent="0.25">
      <c r="A15" s="2" t="s">
        <v>5</v>
      </c>
      <c r="B15" s="4" t="s">
        <v>9</v>
      </c>
      <c r="C15" s="4" t="s">
        <v>76</v>
      </c>
      <c r="D15" s="4" t="s">
        <v>77</v>
      </c>
    </row>
    <row r="16" spans="1:9" x14ac:dyDescent="0.25">
      <c r="A16" s="3" t="s">
        <v>8</v>
      </c>
      <c r="B16" s="22">
        <v>184000</v>
      </c>
      <c r="C16" s="21">
        <v>2850</v>
      </c>
      <c r="D16" s="20">
        <f>ROUND(B16/(C16*1.325),1)</f>
        <v>48.7</v>
      </c>
    </row>
    <row r="17" spans="1:7" x14ac:dyDescent="0.25">
      <c r="D17" s="10"/>
    </row>
    <row r="18" spans="1:7" ht="30" x14ac:dyDescent="0.25">
      <c r="A18" s="2" t="s">
        <v>38</v>
      </c>
      <c r="B18" s="11" t="s">
        <v>10</v>
      </c>
      <c r="C18" s="4" t="s">
        <v>11</v>
      </c>
    </row>
    <row r="19" spans="1:7" x14ac:dyDescent="0.25">
      <c r="A19" s="3" t="s">
        <v>39</v>
      </c>
      <c r="B19" s="19">
        <v>0</v>
      </c>
      <c r="C19" s="20">
        <f t="shared" ref="C19:C24" si="0">ROUND($D$16-($D$16*B19),1)</f>
        <v>48.7</v>
      </c>
      <c r="D19" s="32" t="s">
        <v>59</v>
      </c>
      <c r="E19" s="32"/>
      <c r="F19" s="32"/>
      <c r="G19" s="32"/>
    </row>
    <row r="20" spans="1:7" x14ac:dyDescent="0.25">
      <c r="A20" s="3" t="s">
        <v>40</v>
      </c>
      <c r="B20" s="19">
        <v>0.3</v>
      </c>
      <c r="C20" s="20">
        <f t="shared" si="0"/>
        <v>34.1</v>
      </c>
    </row>
    <row r="21" spans="1:7" x14ac:dyDescent="0.25">
      <c r="A21" s="3" t="s">
        <v>41</v>
      </c>
      <c r="B21" s="19">
        <v>0.3</v>
      </c>
      <c r="C21" s="20">
        <f t="shared" si="0"/>
        <v>34.1</v>
      </c>
    </row>
    <row r="22" spans="1:7" x14ac:dyDescent="0.25">
      <c r="A22" s="3" t="s">
        <v>42</v>
      </c>
      <c r="B22" s="19">
        <v>0.3</v>
      </c>
      <c r="C22" s="20">
        <f t="shared" si="0"/>
        <v>34.1</v>
      </c>
    </row>
    <row r="23" spans="1:7" x14ac:dyDescent="0.25">
      <c r="A23" s="3" t="s">
        <v>43</v>
      </c>
      <c r="B23" s="19">
        <v>0.3</v>
      </c>
      <c r="C23" s="20">
        <f t="shared" si="0"/>
        <v>34.1</v>
      </c>
    </row>
    <row r="24" spans="1:7" x14ac:dyDescent="0.25">
      <c r="A24" s="3" t="s">
        <v>44</v>
      </c>
      <c r="B24" s="19">
        <v>0.3</v>
      </c>
      <c r="C24" s="20">
        <f t="shared" si="0"/>
        <v>34.1</v>
      </c>
    </row>
    <row r="27" spans="1:7" x14ac:dyDescent="0.25">
      <c r="A27" s="2" t="s">
        <v>13</v>
      </c>
      <c r="C27" s="11" t="s">
        <v>10</v>
      </c>
    </row>
    <row r="28" spans="1:7" x14ac:dyDescent="0.25">
      <c r="A28" s="3" t="s">
        <v>7</v>
      </c>
      <c r="C28" s="19">
        <f>(1289886-396284-75347-6295)/(6755000-70000)</f>
        <v>0.12145998504113688</v>
      </c>
      <c r="D28" s="3" t="s">
        <v>70</v>
      </c>
    </row>
    <row r="29" spans="1:7" x14ac:dyDescent="0.25">
      <c r="A29" s="3" t="s">
        <v>12</v>
      </c>
      <c r="C29" s="19">
        <v>0.2</v>
      </c>
      <c r="D29" s="3" t="s">
        <v>69</v>
      </c>
    </row>
    <row r="31" spans="1:7" x14ac:dyDescent="0.25">
      <c r="B31" s="11" t="s">
        <v>2</v>
      </c>
      <c r="C31" s="11" t="s">
        <v>24</v>
      </c>
    </row>
    <row r="32" spans="1:7" x14ac:dyDescent="0.25">
      <c r="A32" s="3" t="s">
        <v>14</v>
      </c>
      <c r="B32" s="17">
        <v>6000</v>
      </c>
      <c r="C32" s="19">
        <v>0.5</v>
      </c>
      <c r="D32" s="3" t="s">
        <v>60</v>
      </c>
    </row>
    <row r="34" spans="1:4" x14ac:dyDescent="0.25">
      <c r="B34" s="11" t="s">
        <v>2</v>
      </c>
      <c r="C34" s="11" t="s">
        <v>24</v>
      </c>
    </row>
    <row r="35" spans="1:4" x14ac:dyDescent="0.25">
      <c r="A35" s="3" t="s">
        <v>15</v>
      </c>
      <c r="B35" s="17">
        <v>26000</v>
      </c>
      <c r="C35" s="19">
        <v>1</v>
      </c>
      <c r="D35" s="3" t="s">
        <v>60</v>
      </c>
    </row>
    <row r="36" spans="1:4" x14ac:dyDescent="0.25">
      <c r="A36" s="3" t="s">
        <v>53</v>
      </c>
    </row>
    <row r="37" spans="1:4" ht="45" x14ac:dyDescent="0.25">
      <c r="A37" s="2" t="s">
        <v>21</v>
      </c>
      <c r="B37" s="12" t="s">
        <v>22</v>
      </c>
      <c r="C37" s="12" t="s">
        <v>61</v>
      </c>
      <c r="D37" s="12" t="s">
        <v>23</v>
      </c>
    </row>
    <row r="38" spans="1:4" x14ac:dyDescent="0.25">
      <c r="A38" s="3" t="s">
        <v>16</v>
      </c>
      <c r="B38" s="17">
        <v>-191000</v>
      </c>
      <c r="C38" s="17">
        <v>530000</v>
      </c>
      <c r="D38" s="18">
        <f>C38+B38</f>
        <v>339000</v>
      </c>
    </row>
    <row r="39" spans="1:4" x14ac:dyDescent="0.25">
      <c r="A39" s="3" t="s">
        <v>17</v>
      </c>
      <c r="B39" s="17">
        <v>-2000</v>
      </c>
      <c r="C39" s="17">
        <v>25000</v>
      </c>
      <c r="D39" s="18">
        <f t="shared" ref="D39:D42" si="1">C39+B39</f>
        <v>23000</v>
      </c>
    </row>
    <row r="40" spans="1:4" x14ac:dyDescent="0.25">
      <c r="A40" s="3" t="s">
        <v>18</v>
      </c>
      <c r="B40" s="17"/>
      <c r="C40" s="17"/>
      <c r="D40" s="18">
        <f t="shared" si="1"/>
        <v>0</v>
      </c>
    </row>
    <row r="41" spans="1:4" x14ac:dyDescent="0.25">
      <c r="A41" s="3" t="s">
        <v>19</v>
      </c>
      <c r="B41" s="17"/>
      <c r="C41" s="17"/>
      <c r="D41" s="18">
        <f t="shared" si="1"/>
        <v>0</v>
      </c>
    </row>
    <row r="42" spans="1:4" x14ac:dyDescent="0.25">
      <c r="A42" s="3" t="s">
        <v>20</v>
      </c>
      <c r="B42" s="17"/>
      <c r="C42" s="17"/>
      <c r="D42" s="18">
        <f t="shared" si="1"/>
        <v>0</v>
      </c>
    </row>
    <row r="45" spans="1:4" ht="30" x14ac:dyDescent="0.25">
      <c r="A45" s="2" t="s">
        <v>54</v>
      </c>
      <c r="B45" s="12" t="s">
        <v>22</v>
      </c>
    </row>
    <row r="46" spans="1:4" x14ac:dyDescent="0.25">
      <c r="A46" s="3" t="s">
        <v>55</v>
      </c>
      <c r="B46" s="17">
        <v>450000</v>
      </c>
    </row>
    <row r="47" spans="1:4" x14ac:dyDescent="0.25">
      <c r="A47" s="3" t="s">
        <v>56</v>
      </c>
      <c r="B47" s="17">
        <v>3</v>
      </c>
      <c r="C47" s="16" t="s">
        <v>57</v>
      </c>
    </row>
    <row r="50" spans="1:4" ht="30" x14ac:dyDescent="0.25">
      <c r="A50" s="37" t="s">
        <v>72</v>
      </c>
      <c r="B50" s="16" t="s">
        <v>30</v>
      </c>
      <c r="C50" s="16" t="s">
        <v>34</v>
      </c>
      <c r="D50" s="38" t="s">
        <v>75</v>
      </c>
    </row>
    <row r="51" spans="1:4" x14ac:dyDescent="0.25">
      <c r="A51" s="36" t="s">
        <v>73</v>
      </c>
      <c r="B51" s="17">
        <v>5000</v>
      </c>
      <c r="C51" s="17">
        <v>5000</v>
      </c>
      <c r="D51" s="19">
        <v>1</v>
      </c>
    </row>
    <row r="1048575" spans="2:2" x14ac:dyDescent="0.25">
      <c r="B1048575" s="5"/>
    </row>
  </sheetData>
  <sheetProtection password="853A" sheet="1" objects="1" scenarios="1" selectLockedCells="1"/>
  <mergeCells count="1">
    <mergeCell ref="D1:I1"/>
  </mergeCells>
  <pageMargins left="0.7" right="0.7" top="0.78740157499999996" bottom="0.78740157499999996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J40"/>
  <sheetViews>
    <sheetView zoomScale="120" zoomScaleNormal="120" workbookViewId="0">
      <selection activeCell="D40" sqref="D40:E40"/>
    </sheetView>
  </sheetViews>
  <sheetFormatPr baseColWidth="10" defaultRowHeight="15" x14ac:dyDescent="0.25"/>
  <cols>
    <col min="1" max="1" width="19.28515625" customWidth="1"/>
    <col min="2" max="2" width="12.140625" customWidth="1"/>
    <col min="3" max="9" width="14.7109375" customWidth="1"/>
    <col min="10" max="10" width="11.42578125" style="1"/>
  </cols>
  <sheetData>
    <row r="11" spans="1:10" ht="21" x14ac:dyDescent="0.35">
      <c r="A11" s="45" t="str">
        <f>CONCATENATE("Unternehmenscrash-Test für ",Eingabefelder!$D$1)</f>
        <v>Unternehmenscrash-Test für Musterfirma</v>
      </c>
      <c r="B11" s="46"/>
      <c r="C11" s="46"/>
      <c r="D11" s="46"/>
      <c r="E11" s="46"/>
      <c r="F11" s="46"/>
      <c r="G11" s="46"/>
      <c r="H11" s="46"/>
      <c r="I11" s="46"/>
      <c r="J11" s="14"/>
    </row>
    <row r="13" spans="1:10" ht="18.75" x14ac:dyDescent="0.3">
      <c r="C13" s="31" t="s">
        <v>32</v>
      </c>
      <c r="D13" s="31" t="s">
        <v>28</v>
      </c>
      <c r="E13" s="31" t="s">
        <v>29</v>
      </c>
      <c r="F13" s="31" t="s">
        <v>30</v>
      </c>
      <c r="G13" s="31" t="s">
        <v>31</v>
      </c>
      <c r="H13" s="31" t="s">
        <v>33</v>
      </c>
      <c r="I13" s="31" t="s">
        <v>34</v>
      </c>
    </row>
    <row r="14" spans="1:10" ht="17.25" x14ac:dyDescent="0.3">
      <c r="A14" s="43" t="s">
        <v>35</v>
      </c>
      <c r="B14" s="44"/>
      <c r="C14" s="24"/>
      <c r="D14" s="25">
        <f>Eingabefelder!B4-(Eingabefelder!B4*Eingabefelder!C4)</f>
        <v>525000</v>
      </c>
      <c r="E14" s="25">
        <f>Eingabefelder!B5-(Eingabefelder!B5*Eingabefelder!C5)</f>
        <v>351000</v>
      </c>
      <c r="F14" s="25">
        <f>Eingabefelder!B6-(Eingabefelder!B6*Eingabefelder!C6)</f>
        <v>280000</v>
      </c>
      <c r="G14" s="25">
        <f>Eingabefelder!B7-(Eingabefelder!B7*Eingabefelder!C7)</f>
        <v>260000</v>
      </c>
      <c r="H14" s="25">
        <f>Eingabefelder!B8-(Eingabefelder!B8*Eingabefelder!C8)</f>
        <v>250000</v>
      </c>
      <c r="I14" s="25">
        <f>Eingabefelder!B9-(Eingabefelder!B9*Eingabefelder!C9)</f>
        <v>336000</v>
      </c>
    </row>
    <row r="15" spans="1:10" ht="6.95" customHeight="1" x14ac:dyDescent="0.25">
      <c r="C15" s="29"/>
      <c r="D15" s="33"/>
      <c r="E15" s="33"/>
      <c r="F15" s="33"/>
      <c r="G15" s="33"/>
      <c r="H15" s="33"/>
      <c r="I15" s="33"/>
    </row>
    <row r="16" spans="1:10" ht="17.25" x14ac:dyDescent="0.3">
      <c r="A16" s="51" t="s">
        <v>36</v>
      </c>
      <c r="B16" s="51"/>
      <c r="C16" s="33"/>
      <c r="D16" s="30">
        <f>D14*Eingabefelder!$C$12*(1-Eingabefelder!$C$13)</f>
        <v>216538.6727748691</v>
      </c>
      <c r="E16" s="30">
        <f>E14*Eingabefelder!$C$12*(1-Eingabefelder!$C$13)</f>
        <v>144771.56979805534</v>
      </c>
      <c r="F16" s="30">
        <f>F14*Eingabefelder!$C$12*(1-Eingabefelder!$C$13)</f>
        <v>115487.29214659685</v>
      </c>
      <c r="G16" s="30">
        <f>G14*Eingabefelder!$C$12*(1-Eingabefelder!$C$13)</f>
        <v>107238.19985041136</v>
      </c>
      <c r="H16" s="30">
        <f>H14*Eingabefelder!$C$12*(1-Eingabefelder!$C$13)</f>
        <v>103113.65370231861</v>
      </c>
      <c r="I16" s="30">
        <f>I14*Eingabefelder!$C$12*(1-Eingabefelder!$C$13)</f>
        <v>138584.75057591623</v>
      </c>
    </row>
    <row r="17" spans="1:9" ht="6.95" customHeight="1" x14ac:dyDescent="0.25">
      <c r="C17" s="33"/>
      <c r="D17" s="33"/>
      <c r="E17" s="33"/>
      <c r="F17" s="33"/>
      <c r="G17" s="33"/>
      <c r="H17" s="33"/>
      <c r="I17" s="33"/>
    </row>
    <row r="18" spans="1:9" ht="17.25" x14ac:dyDescent="0.3">
      <c r="A18" s="51" t="s">
        <v>37</v>
      </c>
      <c r="B18" s="51"/>
      <c r="C18" s="33"/>
      <c r="D18" s="30">
        <f>Eingabefelder!$B$16-(Eingabefelder!$B$16*Eingabefelder!$B19)</f>
        <v>184000</v>
      </c>
      <c r="E18" s="30">
        <f>Eingabefelder!$B$16-(Eingabefelder!$B$16*Eingabefelder!$B20)</f>
        <v>128800</v>
      </c>
      <c r="F18" s="30">
        <f>Eingabefelder!$B$16-(Eingabefelder!$B$16*Eingabefelder!$B21)</f>
        <v>128800</v>
      </c>
      <c r="G18" s="30">
        <f>Eingabefelder!$B$16-(Eingabefelder!$B$16*Eingabefelder!$B22)+AVERAGE(D18:F18,Eingabefelder!B16)</f>
        <v>285200</v>
      </c>
      <c r="H18" s="30">
        <f>Eingabefelder!$B$16-(Eingabefelder!$B$16*Eingabefelder!$B23)</f>
        <v>128800</v>
      </c>
      <c r="I18" s="30">
        <f>Eingabefelder!$B$16-(Eingabefelder!$B$16*Eingabefelder!$B24)</f>
        <v>128800</v>
      </c>
    </row>
    <row r="19" spans="1:9" ht="6.95" customHeight="1" x14ac:dyDescent="0.25">
      <c r="C19" s="33"/>
      <c r="D19" s="33"/>
      <c r="E19" s="33"/>
      <c r="F19" s="33"/>
      <c r="G19" s="33"/>
      <c r="H19" s="33"/>
      <c r="I19" s="33"/>
    </row>
    <row r="20" spans="1:9" ht="17.25" x14ac:dyDescent="0.3">
      <c r="A20" s="51" t="s">
        <v>45</v>
      </c>
      <c r="B20" s="51"/>
      <c r="C20" s="33"/>
      <c r="D20" s="30">
        <f>Eingabefelder!B4*Eingabefelder!$C$28*(1-Eingabefelder!$C$29)</f>
        <v>68017.591623036657</v>
      </c>
      <c r="E20" s="30">
        <f>Eingabefelder!B5*Eingabefelder!$C$28*(1-Eingabefelder!$C$29)</f>
        <v>52470.713537771131</v>
      </c>
      <c r="F20" s="30">
        <f>Eingabefelder!B6*Eingabefelder!$C$28*(1-Eingabefelder!$C$29)</f>
        <v>54414.073298429328</v>
      </c>
      <c r="G20" s="30">
        <f>Eingabefelder!B7*Eingabefelder!$C$28*(1-Eingabefelder!$C$29)</f>
        <v>50527.353777112941</v>
      </c>
      <c r="H20" s="30">
        <f>Eingabefelder!B8*Eingabefelder!$C$28*(1-Eingabefelder!$C$29)</f>
        <v>48583.994016454759</v>
      </c>
      <c r="I20" s="30">
        <f>Eingabefelder!B9*Eingabefelder!$C$28*(1-Eingabefelder!$C$29)</f>
        <v>46640.634255796562</v>
      </c>
    </row>
    <row r="21" spans="1:9" x14ac:dyDescent="0.25">
      <c r="A21" s="52" t="s">
        <v>46</v>
      </c>
      <c r="B21" s="52"/>
      <c r="C21" s="33"/>
      <c r="D21" s="33"/>
      <c r="E21" s="33"/>
      <c r="F21" s="33"/>
      <c r="G21" s="33"/>
      <c r="H21" s="33"/>
      <c r="I21" s="33"/>
    </row>
    <row r="22" spans="1:9" ht="6.95" customHeight="1" x14ac:dyDescent="0.25">
      <c r="C22" s="33"/>
      <c r="D22" s="33"/>
      <c r="E22" s="33"/>
      <c r="F22" s="33"/>
      <c r="G22" s="33"/>
      <c r="H22" s="33"/>
      <c r="I22" s="33"/>
    </row>
    <row r="23" spans="1:9" x14ac:dyDescent="0.25">
      <c r="A23" s="47" t="s">
        <v>47</v>
      </c>
      <c r="B23" s="48"/>
      <c r="C23" s="34"/>
      <c r="D23" s="34"/>
      <c r="E23" s="34"/>
      <c r="F23" s="34"/>
      <c r="G23" s="34"/>
      <c r="H23" s="34"/>
      <c r="I23" s="34"/>
    </row>
    <row r="24" spans="1:9" ht="19.5" customHeight="1" x14ac:dyDescent="0.25">
      <c r="A24" s="49"/>
      <c r="B24" s="50"/>
      <c r="C24" s="34"/>
      <c r="D24" s="25">
        <f>D14-D16-D18-D20</f>
        <v>56443.73560209421</v>
      </c>
      <c r="E24" s="25">
        <f t="shared" ref="E24:I24" si="0">E14-E16-E18-E20</f>
        <v>24957.716664173531</v>
      </c>
      <c r="F24" s="25">
        <f t="shared" si="0"/>
        <v>-18701.365445026182</v>
      </c>
      <c r="G24" s="25">
        <f t="shared" si="0"/>
        <v>-182965.55362752429</v>
      </c>
      <c r="H24" s="25">
        <f t="shared" si="0"/>
        <v>-30497.647718773369</v>
      </c>
      <c r="I24" s="25">
        <f t="shared" si="0"/>
        <v>21974.615168287208</v>
      </c>
    </row>
    <row r="25" spans="1:9" ht="6.95" customHeight="1" x14ac:dyDescent="0.25">
      <c r="C25" s="33"/>
      <c r="D25" s="33"/>
      <c r="E25" s="33"/>
      <c r="F25" s="33"/>
      <c r="G25" s="33"/>
      <c r="H25" s="33"/>
      <c r="I25" s="33"/>
    </row>
    <row r="26" spans="1:9" ht="17.25" x14ac:dyDescent="0.3">
      <c r="A26" s="51" t="s">
        <v>48</v>
      </c>
      <c r="B26" s="51"/>
      <c r="C26" s="33"/>
      <c r="D26" s="30">
        <f>Eingabefelder!$B$32-(Eingabefelder!$B$32*Eingabefelder!$C$32)</f>
        <v>3000</v>
      </c>
      <c r="E26" s="30">
        <f>Eingabefelder!$B$32-(Eingabefelder!$B$32*Eingabefelder!$C$32)</f>
        <v>3000</v>
      </c>
      <c r="F26" s="30">
        <f>Eingabefelder!$B$32-(Eingabefelder!$B$32*Eingabefelder!$C$32)</f>
        <v>3000</v>
      </c>
      <c r="G26" s="30">
        <f>Eingabefelder!$B$32-(Eingabefelder!$B$32*Eingabefelder!$C$32)</f>
        <v>3000</v>
      </c>
      <c r="H26" s="30">
        <f>Eingabefelder!$B$32-(Eingabefelder!$B$32*Eingabefelder!$C$32)</f>
        <v>3000</v>
      </c>
      <c r="I26" s="30">
        <f>Eingabefelder!$B$32-(Eingabefelder!$B$32*Eingabefelder!$C$32)</f>
        <v>3000</v>
      </c>
    </row>
    <row r="27" spans="1:9" ht="6.95" customHeight="1" x14ac:dyDescent="0.25">
      <c r="C27" s="33"/>
      <c r="D27" s="33"/>
      <c r="E27" s="33"/>
      <c r="F27" s="33"/>
      <c r="G27" s="33"/>
      <c r="H27" s="33"/>
      <c r="I27" s="33"/>
    </row>
    <row r="28" spans="1:9" ht="17.25" x14ac:dyDescent="0.3">
      <c r="A28" s="51" t="s">
        <v>49</v>
      </c>
      <c r="B28" s="51"/>
      <c r="C28" s="33"/>
      <c r="D28" s="30">
        <f>Eingabefelder!$B$35-(Eingabefelder!$B$35*Eingabefelder!$C$35)</f>
        <v>0</v>
      </c>
      <c r="E28" s="30">
        <f>Eingabefelder!$B$35-(Eingabefelder!$B$35*Eingabefelder!$C$35)</f>
        <v>0</v>
      </c>
      <c r="F28" s="30">
        <f>Eingabefelder!$B$35-(Eingabefelder!$B$35*Eingabefelder!$C$35)</f>
        <v>0</v>
      </c>
      <c r="G28" s="30">
        <f>Eingabefelder!$B$35-(Eingabefelder!$B$35*Eingabefelder!$C$35)</f>
        <v>0</v>
      </c>
      <c r="H28" s="30">
        <f>Eingabefelder!$B$35-(Eingabefelder!$B$35*Eingabefelder!$C$35)</f>
        <v>0</v>
      </c>
      <c r="I28" s="30">
        <f>Eingabefelder!$B$35-(Eingabefelder!$B$35*Eingabefelder!$C$35)</f>
        <v>0</v>
      </c>
    </row>
    <row r="29" spans="1:9" ht="6.75" customHeight="1" x14ac:dyDescent="0.3">
      <c r="A29" s="15"/>
      <c r="B29" s="15"/>
      <c r="C29" s="33"/>
      <c r="D29" s="30"/>
      <c r="E29" s="30"/>
      <c r="F29" s="30"/>
      <c r="G29" s="30"/>
      <c r="H29" s="30"/>
      <c r="I29" s="30"/>
    </row>
    <row r="30" spans="1:9" ht="17.25" x14ac:dyDescent="0.3">
      <c r="A30" s="15" t="s">
        <v>54</v>
      </c>
      <c r="B30" s="15"/>
      <c r="C30" s="33"/>
      <c r="D30" s="30">
        <f>IF(Eingabefelder!$B$47=1,Eingabefelder!$B$46,IF(Eingabefelder!$B$47=2,Eingabefelder!B46/2,IF(Eingabefelder!$B$47=3,Eingabefelder!$B$46/3,IF(Eingabefelder!$B$47=4,Eingabefelder!$B$46/4,IF(Eingabefelder!$B$47=5,Eingabefelder!$B$46/5,IF(Eingabefelder!$B$47=6,Eingabefelder!$B$46/6,0))))))</f>
        <v>150000</v>
      </c>
      <c r="E30" s="30">
        <f>IF(Eingabefelder!$B$47=2,Eingabefelder!$B$46/2,IF(Eingabefelder!$B$47=3,Eingabefelder!$B$46/3,IF(Eingabefelder!$B$47=4,Eingabefelder!$B$46/4,IF(Eingabefelder!$B$47=5,Eingabefelder!$B$46/5,IF(Eingabefelder!$B$47=6,Eingabefelder!$B$46/6,0)))))</f>
        <v>150000</v>
      </c>
      <c r="F30" s="30">
        <f>IF(Eingabefelder!$B$47=3,Eingabefelder!$B$46/3,IF(Eingabefelder!$B$47=4,Eingabefelder!$B$46/4,IF(Eingabefelder!$B$47=5,Eingabefelder!$B$46/5,IF(Eingabefelder!$B$47=6,Eingabefelder!$B$46/6,0))))</f>
        <v>150000</v>
      </c>
      <c r="G30" s="30">
        <f>IF(Eingabefelder!$B$47=4,Eingabefelder!$B$46/4,IF(Eingabefelder!$B$47=5,Eingabefelder!$B$46/5,IF(Eingabefelder!$B$47=6,Eingabefelder!$B$46/6,0)))</f>
        <v>0</v>
      </c>
      <c r="H30" s="30">
        <f>IF(Eingabefelder!$B$47=5,Eingabefelder!$B$46/5,IF(Eingabefelder!$B$47=6,Eingabefelder!$B$46/6,0))</f>
        <v>0</v>
      </c>
      <c r="I30" s="30">
        <f>IF(Eingabefelder!$B$47=6,Eingabefelder!$B$46/6,0)</f>
        <v>0</v>
      </c>
    </row>
    <row r="31" spans="1:9" ht="6.75" customHeight="1" x14ac:dyDescent="0.3">
      <c r="A31" s="35"/>
      <c r="B31" s="35"/>
      <c r="C31" s="33"/>
      <c r="D31" s="30"/>
      <c r="E31" s="30"/>
      <c r="F31" s="30"/>
      <c r="G31" s="30"/>
      <c r="H31" s="30"/>
      <c r="I31" s="30"/>
    </row>
    <row r="32" spans="1:9" ht="17.25" x14ac:dyDescent="0.3">
      <c r="A32" s="51" t="s">
        <v>74</v>
      </c>
      <c r="B32" s="53"/>
      <c r="C32" s="33"/>
      <c r="D32" s="30"/>
      <c r="E32" s="30"/>
      <c r="F32" s="30">
        <f>Eingabefelder!$B$51-Eingabefelder!$B$51*Eingabefelder!$D$51</f>
        <v>0</v>
      </c>
      <c r="G32" s="30"/>
      <c r="H32" s="30"/>
      <c r="I32" s="30">
        <f>Eingabefelder!$C$51-Eingabefelder!$C$51*Eingabefelder!$D$51</f>
        <v>0</v>
      </c>
    </row>
    <row r="33" spans="1:9" ht="6.95" customHeight="1" x14ac:dyDescent="0.25">
      <c r="C33" s="33"/>
      <c r="D33" s="33"/>
      <c r="E33" s="33"/>
      <c r="F33" s="33"/>
      <c r="G33" s="33"/>
      <c r="H33" s="33"/>
      <c r="I33" s="33"/>
    </row>
    <row r="34" spans="1:9" ht="17.25" x14ac:dyDescent="0.3">
      <c r="A34" s="43" t="s">
        <v>50</v>
      </c>
      <c r="B34" s="44"/>
      <c r="C34" s="34"/>
      <c r="D34" s="25">
        <f>D24-D26-D28-D30</f>
        <v>-96556.26439790579</v>
      </c>
      <c r="E34" s="25">
        <f t="shared" ref="E34:I34" si="1">E24-E26-E28-E30</f>
        <v>-128042.28333582648</v>
      </c>
      <c r="F34" s="25">
        <f t="shared" si="1"/>
        <v>-171701.3654450262</v>
      </c>
      <c r="G34" s="25">
        <f t="shared" si="1"/>
        <v>-185965.55362752429</v>
      </c>
      <c r="H34" s="25">
        <f t="shared" si="1"/>
        <v>-33497.647718773369</v>
      </c>
      <c r="I34" s="25">
        <f t="shared" si="1"/>
        <v>18974.615168287208</v>
      </c>
    </row>
    <row r="35" spans="1:9" ht="6.95" customHeight="1" x14ac:dyDescent="0.25">
      <c r="C35" s="29"/>
      <c r="D35" s="29"/>
      <c r="E35" s="29"/>
      <c r="F35" s="29"/>
      <c r="G35" s="29"/>
      <c r="H35" s="29"/>
      <c r="I35" s="29"/>
    </row>
    <row r="36" spans="1:9" ht="17.25" x14ac:dyDescent="0.3">
      <c r="A36" s="43" t="s">
        <v>51</v>
      </c>
      <c r="B36" s="44"/>
      <c r="C36" s="26">
        <f>SUM(Eingabefelder!$B$38:$B$42)</f>
        <v>-193000</v>
      </c>
      <c r="D36" s="26">
        <f>C36+D34</f>
        <v>-289556.26439790579</v>
      </c>
      <c r="E36" s="26">
        <f>+D36+E34</f>
        <v>-417598.54773373227</v>
      </c>
      <c r="F36" s="26">
        <f t="shared" ref="F36:I36" si="2">+E36+F34</f>
        <v>-589299.91317875846</v>
      </c>
      <c r="G36" s="26">
        <f t="shared" si="2"/>
        <v>-775265.46680628275</v>
      </c>
      <c r="H36" s="26">
        <f t="shared" si="2"/>
        <v>-808763.11452505609</v>
      </c>
      <c r="I36" s="26">
        <f t="shared" si="2"/>
        <v>-789788.49935676891</v>
      </c>
    </row>
    <row r="37" spans="1:9" ht="17.25" x14ac:dyDescent="0.3">
      <c r="A37" s="43" t="s">
        <v>52</v>
      </c>
      <c r="B37" s="44"/>
      <c r="C37" s="26">
        <f>SUM(Eingabefelder!$D$38:$D$42)</f>
        <v>362000</v>
      </c>
      <c r="D37" s="26">
        <f>C37+D34</f>
        <v>265443.73560209421</v>
      </c>
      <c r="E37" s="26">
        <f>D37+E34</f>
        <v>137401.45226626773</v>
      </c>
      <c r="F37" s="26">
        <f t="shared" ref="F37:I37" si="3">E37+F34</f>
        <v>-34299.913178758463</v>
      </c>
      <c r="G37" s="26">
        <f t="shared" si="3"/>
        <v>-220265.46680628275</v>
      </c>
      <c r="H37" s="26">
        <f t="shared" si="3"/>
        <v>-253763.11452505612</v>
      </c>
      <c r="I37" s="26">
        <f t="shared" si="3"/>
        <v>-234788.49935676891</v>
      </c>
    </row>
    <row r="38" spans="1:9" ht="6.95" customHeight="1" x14ac:dyDescent="0.25"/>
    <row r="40" spans="1:9" ht="18.75" x14ac:dyDescent="0.3">
      <c r="A40" s="27" t="s">
        <v>58</v>
      </c>
      <c r="B40" s="28"/>
      <c r="C40" s="28"/>
      <c r="D40" s="41">
        <f>ROUND(IF(I37&gt;0,0,I37)*1.25,-3)</f>
        <v>-293000</v>
      </c>
      <c r="E40" s="42"/>
    </row>
  </sheetData>
  <sheetProtection password="853A" sheet="1" objects="1" scenarios="1" selectLockedCells="1" selectUnlockedCells="1"/>
  <mergeCells count="14">
    <mergeCell ref="D40:E40"/>
    <mergeCell ref="A37:B37"/>
    <mergeCell ref="A11:I11"/>
    <mergeCell ref="A23:B24"/>
    <mergeCell ref="A26:B26"/>
    <mergeCell ref="A28:B28"/>
    <mergeCell ref="A34:B34"/>
    <mergeCell ref="A36:B36"/>
    <mergeCell ref="A14:B14"/>
    <mergeCell ref="A16:B16"/>
    <mergeCell ref="A18:B18"/>
    <mergeCell ref="A20:B20"/>
    <mergeCell ref="A21:B21"/>
    <mergeCell ref="A32:B32"/>
  </mergeCells>
  <pageMargins left="0.51181102362204722" right="0.51181102362204722" top="0.39370078740157483" bottom="0.19685039370078741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Eingabefelder</vt:lpstr>
      <vt:lpstr>Auswertung</vt:lpstr>
      <vt:lpstr>Auswertung!Druckbereich</vt:lpstr>
    </vt:vector>
  </TitlesOfParts>
  <Company>BMD Systemhaus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wgd003</dc:creator>
  <cp:lastModifiedBy>wgd003</cp:lastModifiedBy>
  <cp:lastPrinted>2020-03-17T07:13:10Z</cp:lastPrinted>
  <dcterms:created xsi:type="dcterms:W3CDTF">2020-03-15T19:31:10Z</dcterms:created>
  <dcterms:modified xsi:type="dcterms:W3CDTF">2020-03-17T07:29:16Z</dcterms:modified>
</cp:coreProperties>
</file>